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s Documentos\ASVINOR\Cuenta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18" i="1" l="1"/>
  <c r="F19" i="1"/>
  <c r="F16" i="1"/>
  <c r="F14" i="1"/>
  <c r="F11" i="1"/>
  <c r="F8" i="1"/>
  <c r="F7" i="1"/>
  <c r="F6" i="1"/>
  <c r="F5" i="1"/>
  <c r="F4" i="1"/>
  <c r="D29" i="1"/>
  <c r="D28" i="1"/>
  <c r="D27" i="1"/>
  <c r="D25" i="1"/>
  <c r="D16" i="1"/>
  <c r="D15" i="1"/>
  <c r="D14" i="1"/>
  <c r="D13" i="1"/>
  <c r="D11" i="1"/>
  <c r="D8" i="1"/>
  <c r="D7" i="1"/>
  <c r="D6" i="1"/>
  <c r="D5" i="1"/>
  <c r="D4" i="1"/>
  <c r="D22" i="1" l="1"/>
  <c r="D18" i="1"/>
  <c r="D19" i="1" s="1"/>
  <c r="D23" i="1" l="1"/>
  <c r="D34" i="1" s="1"/>
  <c r="D36" i="1" s="1"/>
</calcChain>
</file>

<file path=xl/sharedStrings.xml><?xml version="1.0" encoding="utf-8"?>
<sst xmlns="http://schemas.openxmlformats.org/spreadsheetml/2006/main" count="41" uniqueCount="41">
  <si>
    <t>BORRADOR PRESUPUESTOS 2017</t>
  </si>
  <si>
    <t>Base cálculo x 43 socios</t>
  </si>
  <si>
    <t>NOTAS</t>
  </si>
  <si>
    <t xml:space="preserve">   INGRESOS TOTALES</t>
  </si>
  <si>
    <t>empresas</t>
  </si>
  <si>
    <t>cuota €/mes</t>
  </si>
  <si>
    <t>Ingresos por cuotas de 1 a 5 empleados</t>
  </si>
  <si>
    <t>Ingresos por cuotas de 6 a 10 empleados</t>
  </si>
  <si>
    <t>Ingresos por cuotas de 11 a 15 empleados</t>
  </si>
  <si>
    <t>Ingresos por cuotas +16 empleados</t>
  </si>
  <si>
    <t>Ingresos por proveed/patrocinadores</t>
  </si>
  <si>
    <t>Ingresos Extraordinarios (subvenciones, cursos)</t>
  </si>
  <si>
    <t xml:space="preserve">Feria Iberflora (convenio) </t>
  </si>
  <si>
    <t xml:space="preserve">Ingresos Gestión Feria Iberflora </t>
  </si>
  <si>
    <t>Ingreso socios asistencia ferias internacionales</t>
  </si>
  <si>
    <t>Ingreso por códigos de barras</t>
  </si>
  <si>
    <t>Ingresos por PPQS</t>
  </si>
  <si>
    <t>Ingresos por Marchamo de Calidad</t>
  </si>
  <si>
    <t>Ingresos por GIP</t>
  </si>
  <si>
    <t>Ingresos por servicios</t>
  </si>
  <si>
    <t>Ingresos por IVA</t>
  </si>
  <si>
    <t xml:space="preserve">  Total INGRESOS</t>
  </si>
  <si>
    <t>Factor de corrección de -8% incluido</t>
  </si>
  <si>
    <t xml:space="preserve">   GASTOS TOTALES</t>
  </si>
  <si>
    <t>Consultoría Técnica</t>
  </si>
  <si>
    <t>70% Ingresos x cuotas + 25% Ingresos Extraordinarios</t>
  </si>
  <si>
    <t>Gastos IVA</t>
  </si>
  <si>
    <t>Gastos desplazamientos y a FEPEX</t>
  </si>
  <si>
    <t>Asesoría</t>
  </si>
  <si>
    <t xml:space="preserve">Material oficina </t>
  </si>
  <si>
    <t>Teléfonos fijo + móvil + web</t>
  </si>
  <si>
    <t>Incluido 50 € gasto teléfono móvil/mes</t>
  </si>
  <si>
    <t>Sede</t>
  </si>
  <si>
    <t>Cuota Fepex</t>
  </si>
  <si>
    <t>Gastos desplazamientos Junta Directiva</t>
  </si>
  <si>
    <t>Comisiones y gastos Banco</t>
  </si>
  <si>
    <t xml:space="preserve">Varios (LPD, Taxas y Tributos, etc.) </t>
  </si>
  <si>
    <t>Imprevistos</t>
  </si>
  <si>
    <t xml:space="preserve">   Total GASTOS</t>
  </si>
  <si>
    <t>RESULTADO: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</si>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</sst>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4" fontId="2" fillId="0" borderId="0" xfId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vertical="center"/>
    </xf>
    <xf numFmtId="44" fontId="4" fillId="2" borderId="0" xfId="1" applyFont="1" applyFill="1" applyAlignment="1">
      <alignment vertical="center"/>
    </xf>
    <xf numFmtId="44" fontId="4" fillId="2" borderId="0" xfId="1" applyFont="1" applyFill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44" fontId="6" fillId="2" borderId="0" xfId="1" applyFont="1" applyFill="1" applyAlignment="1">
      <alignment vertical="center"/>
    </xf>
    <xf numFmtId="44" fontId="6" fillId="2" borderId="0" xfId="1" applyFont="1" applyFill="1" applyAlignment="1">
      <alignment horizontal="center" vertical="center"/>
    </xf>
    <xf numFmtId="164" fontId="6" fillId="2" borderId="0" xfId="1" applyNumberFormat="1" applyFont="1" applyFill="1" applyAlignment="1">
      <alignment vertical="center"/>
    </xf>
    <xf numFmtId="44" fontId="7" fillId="0" borderId="0" xfId="1" applyFont="1" applyAlignment="1">
      <alignment vertical="center"/>
    </xf>
    <xf numFmtId="0" fontId="8" fillId="0" borderId="0" xfId="0" applyFont="1"/>
    <xf numFmtId="0" fontId="2" fillId="0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8" workbookViewId="0">
      <selection activeCell="G43" sqref="G43"/>
    </sheetView>
  </sheetViews>
  <sheetFormatPr baseColWidth="10" defaultRowHeight="15" x14ac:dyDescent="0.25"/>
  <cols>
    <col min="1" max="1" width="43.7109375" customWidth="1"/>
    <col min="2" max="2" width="9.5703125" customWidth="1"/>
    <col min="3" max="3" width="13.5703125" customWidth="1"/>
    <col min="4" max="4" width="13" customWidth="1"/>
    <col min="5" max="5" width="41.7109375" customWidth="1"/>
  </cols>
  <sheetData>
    <row r="1" spans="1:6" x14ac:dyDescent="0.25">
      <c r="A1" s="1" t="s">
        <v>0</v>
      </c>
      <c r="B1" s="2"/>
      <c r="C1" s="3"/>
      <c r="D1" s="27"/>
      <c r="E1" s="27"/>
    </row>
    <row r="2" spans="1:6" ht="30" x14ac:dyDescent="0.25">
      <c r="A2" s="4"/>
      <c r="B2" s="5"/>
      <c r="C2" s="6"/>
      <c r="D2" s="7" t="s">
        <v>1</v>
      </c>
      <c r="E2" s="5" t="s">
        <v>2</v>
      </c>
      <c r="F2" t="s">
        <v>40</v>
      </c>
    </row>
    <row r="3" spans="1:6" x14ac:dyDescent="0.25">
      <c r="A3" s="8" t="s">
        <v>3</v>
      </c>
      <c r="B3" s="9" t="s">
        <v>4</v>
      </c>
      <c r="C3" s="10" t="s">
        <v>5</v>
      </c>
      <c r="D3" s="11"/>
      <c r="E3" s="8"/>
    </row>
    <row r="4" spans="1:6" x14ac:dyDescent="0.25">
      <c r="A4" s="1" t="s">
        <v>6</v>
      </c>
      <c r="B4" s="2">
        <v>18</v>
      </c>
      <c r="C4" s="3">
        <v>30</v>
      </c>
      <c r="D4" s="12">
        <f>B4*C4*12</f>
        <v>6480</v>
      </c>
      <c r="E4" s="1"/>
      <c r="F4">
        <f>(4*16*30.6)+(4*15*30.6)+(4*14*30.6)</f>
        <v>5508</v>
      </c>
    </row>
    <row r="5" spans="1:6" x14ac:dyDescent="0.25">
      <c r="A5" s="1" t="s">
        <v>7</v>
      </c>
      <c r="B5" s="2">
        <v>8</v>
      </c>
      <c r="C5" s="3">
        <v>40</v>
      </c>
      <c r="D5" s="12">
        <f>B5*C5*12</f>
        <v>3840</v>
      </c>
      <c r="E5" s="1"/>
      <c r="F5">
        <f>(10*6*40.8)+(7*40.8)+(8*40.8)</f>
        <v>3060</v>
      </c>
    </row>
    <row r="6" spans="1:6" x14ac:dyDescent="0.25">
      <c r="A6" s="1" t="s">
        <v>8</v>
      </c>
      <c r="B6" s="2">
        <v>5</v>
      </c>
      <c r="C6" s="3">
        <v>50</v>
      </c>
      <c r="D6" s="12">
        <f>B6*C6*12</f>
        <v>3000</v>
      </c>
      <c r="E6" s="1"/>
      <c r="F6">
        <f>(51*12*3)</f>
        <v>1836</v>
      </c>
    </row>
    <row r="7" spans="1:6" x14ac:dyDescent="0.25">
      <c r="A7" s="1" t="s">
        <v>9</v>
      </c>
      <c r="B7" s="2">
        <v>7</v>
      </c>
      <c r="C7" s="3">
        <v>60</v>
      </c>
      <c r="D7" s="12">
        <f>B7*C7*12</f>
        <v>5040</v>
      </c>
      <c r="E7" s="1"/>
      <c r="F7">
        <f>(12*61.2*7)</f>
        <v>5140.8000000000011</v>
      </c>
    </row>
    <row r="8" spans="1:6" x14ac:dyDescent="0.25">
      <c r="A8" s="1" t="s">
        <v>10</v>
      </c>
      <c r="B8" s="2">
        <v>5</v>
      </c>
      <c r="C8" s="3">
        <v>60</v>
      </c>
      <c r="D8" s="12">
        <f>B8*C8*12</f>
        <v>3600</v>
      </c>
      <c r="E8" s="1"/>
      <c r="F8">
        <f>(12*61.2)+1200</f>
        <v>1934.4</v>
      </c>
    </row>
    <row r="9" spans="1:6" x14ac:dyDescent="0.25">
      <c r="A9" s="1" t="s">
        <v>11</v>
      </c>
      <c r="B9" s="2"/>
      <c r="C9" s="3"/>
      <c r="D9" s="13">
        <v>5000</v>
      </c>
      <c r="E9" s="1"/>
      <c r="F9">
        <v>35000</v>
      </c>
    </row>
    <row r="10" spans="1:6" x14ac:dyDescent="0.25">
      <c r="A10" s="1" t="s">
        <v>12</v>
      </c>
      <c r="B10" s="2"/>
      <c r="C10" s="3"/>
      <c r="D10" s="12">
        <v>2300</v>
      </c>
      <c r="E10" s="1"/>
      <c r="F10">
        <v>0</v>
      </c>
    </row>
    <row r="11" spans="1:6" x14ac:dyDescent="0.25">
      <c r="A11" s="1" t="s">
        <v>13</v>
      </c>
      <c r="B11" s="2">
        <v>400</v>
      </c>
      <c r="C11" s="3">
        <v>4</v>
      </c>
      <c r="D11" s="12">
        <f>B11*C11</f>
        <v>1600</v>
      </c>
      <c r="E11" s="1"/>
      <c r="F11">
        <f>352*4</f>
        <v>1408</v>
      </c>
    </row>
    <row r="12" spans="1:6" x14ac:dyDescent="0.25">
      <c r="A12" s="1" t="s">
        <v>14</v>
      </c>
      <c r="B12" s="2"/>
      <c r="C12" s="3"/>
      <c r="D12" s="12">
        <v>3500</v>
      </c>
      <c r="E12" s="1"/>
      <c r="F12">
        <v>3500</v>
      </c>
    </row>
    <row r="13" spans="1:6" x14ac:dyDescent="0.25">
      <c r="A13" s="1" t="s">
        <v>15</v>
      </c>
      <c r="B13" s="2">
        <v>0</v>
      </c>
      <c r="C13" s="3"/>
      <c r="D13" s="12">
        <f>B13*C13*12</f>
        <v>0</v>
      </c>
      <c r="E13" s="1"/>
    </row>
    <row r="14" spans="1:6" x14ac:dyDescent="0.25">
      <c r="A14" s="1" t="s">
        <v>16</v>
      </c>
      <c r="B14" s="2">
        <v>8</v>
      </c>
      <c r="C14" s="3">
        <v>8.5</v>
      </c>
      <c r="D14" s="12">
        <f>B14*C14*12</f>
        <v>816</v>
      </c>
      <c r="E14" s="1"/>
      <c r="F14">
        <f>7*15.3*12</f>
        <v>1285.2</v>
      </c>
    </row>
    <row r="15" spans="1:6" x14ac:dyDescent="0.25">
      <c r="A15" s="1" t="s">
        <v>17</v>
      </c>
      <c r="B15" s="2">
        <v>7</v>
      </c>
      <c r="C15" s="3">
        <v>15</v>
      </c>
      <c r="D15" s="12">
        <f>B15*C15*12</f>
        <v>1260</v>
      </c>
      <c r="E15" s="1"/>
      <c r="F15">
        <v>0</v>
      </c>
    </row>
    <row r="16" spans="1:6" x14ac:dyDescent="0.25">
      <c r="A16" s="1" t="s">
        <v>18</v>
      </c>
      <c r="B16" s="2">
        <v>10</v>
      </c>
      <c r="C16" s="3">
        <v>45</v>
      </c>
      <c r="D16" s="12">
        <f>B16*C16*12</f>
        <v>5400</v>
      </c>
      <c r="E16" s="1"/>
      <c r="F16">
        <f>(5*45.9)+(6*45.9)+(7*10*45.9)</f>
        <v>3717.9</v>
      </c>
    </row>
    <row r="17" spans="1:6" x14ac:dyDescent="0.25">
      <c r="A17" s="1" t="s">
        <v>19</v>
      </c>
      <c r="B17" s="2"/>
      <c r="C17" s="3"/>
      <c r="D17" s="12">
        <v>0</v>
      </c>
      <c r="E17" s="1"/>
    </row>
    <row r="18" spans="1:6" x14ac:dyDescent="0.25">
      <c r="A18" s="1" t="s">
        <v>20</v>
      </c>
      <c r="B18" s="2"/>
      <c r="C18" s="3"/>
      <c r="D18" s="12">
        <f>SUM(D4:D16)*0.21</f>
        <v>8785.56</v>
      </c>
      <c r="E18" s="1"/>
      <c r="F18">
        <f>((F4+F5+F6+F7+F8+F9+F10+F11+F12+F13+F14+F15+F16)*0.21)-(25000*0.21)</f>
        <v>7851.9629999999979</v>
      </c>
    </row>
    <row r="19" spans="1:6" x14ac:dyDescent="0.25">
      <c r="A19" s="14" t="s">
        <v>21</v>
      </c>
      <c r="B19" s="15"/>
      <c r="C19" s="14"/>
      <c r="D19" s="16">
        <f>(SUM(D3:D18))*0.92</f>
        <v>46571.835200000001</v>
      </c>
      <c r="E19" s="10" t="s">
        <v>22</v>
      </c>
      <c r="F19">
        <f>SUM(F3:F18)</f>
        <v>70242.262999999992</v>
      </c>
    </row>
    <row r="20" spans="1:6" x14ac:dyDescent="0.25">
      <c r="A20" s="1"/>
      <c r="B20" s="2"/>
      <c r="C20" s="3"/>
      <c r="D20" s="12"/>
      <c r="E20" s="1"/>
    </row>
    <row r="21" spans="1:6" x14ac:dyDescent="0.25">
      <c r="A21" s="8" t="s">
        <v>23</v>
      </c>
      <c r="B21" s="9"/>
      <c r="C21" s="10"/>
      <c r="D21" s="17"/>
      <c r="E21" s="8"/>
    </row>
    <row r="22" spans="1:6" ht="30" x14ac:dyDescent="0.25">
      <c r="A22" s="1" t="s">
        <v>24</v>
      </c>
      <c r="B22" s="2"/>
      <c r="C22" s="3"/>
      <c r="D22" s="18">
        <f>((D4+D5+D6+D7+D8+D11+D13+D14+D15+D16)*0.7+(D9+D10)*0.25)</f>
        <v>23550.199999999997</v>
      </c>
      <c r="E22" s="19" t="s">
        <v>25</v>
      </c>
      <c r="F22">
        <v>16521.16</v>
      </c>
    </row>
    <row r="23" spans="1:6" x14ac:dyDescent="0.25">
      <c r="A23" s="1" t="s">
        <v>26</v>
      </c>
      <c r="B23" s="2"/>
      <c r="C23" s="3"/>
      <c r="D23" s="18">
        <f>D22*0.21</f>
        <v>4945.5419999999995</v>
      </c>
      <c r="E23" s="20"/>
    </row>
    <row r="24" spans="1:6" x14ac:dyDescent="0.25">
      <c r="A24" s="1" t="s">
        <v>27</v>
      </c>
      <c r="B24" s="2"/>
      <c r="C24" s="3"/>
      <c r="D24" s="12">
        <v>5000</v>
      </c>
      <c r="E24" s="21"/>
      <c r="F24">
        <v>4295.3599999999997</v>
      </c>
    </row>
    <row r="25" spans="1:6" x14ac:dyDescent="0.25">
      <c r="A25" s="1" t="s">
        <v>28</v>
      </c>
      <c r="B25" s="2"/>
      <c r="C25" s="3">
        <v>72.599999999999994</v>
      </c>
      <c r="D25" s="12">
        <f>C25*12</f>
        <v>871.19999999999993</v>
      </c>
      <c r="E25" s="1"/>
      <c r="F25">
        <v>1040.5999999999999</v>
      </c>
    </row>
    <row r="26" spans="1:6" x14ac:dyDescent="0.25">
      <c r="A26" s="1" t="s">
        <v>29</v>
      </c>
      <c r="B26" s="2"/>
      <c r="C26" s="3"/>
      <c r="D26" s="12">
        <v>500</v>
      </c>
      <c r="E26" s="1"/>
      <c r="F26">
        <v>0</v>
      </c>
    </row>
    <row r="27" spans="1:6" x14ac:dyDescent="0.25">
      <c r="A27" s="1" t="s">
        <v>30</v>
      </c>
      <c r="B27" s="2"/>
      <c r="C27" s="3"/>
      <c r="D27" s="12">
        <f>(120)+(50*12)</f>
        <v>720</v>
      </c>
      <c r="E27" s="1" t="s">
        <v>31</v>
      </c>
      <c r="F27">
        <v>615.05999999999995</v>
      </c>
    </row>
    <row r="28" spans="1:6" x14ac:dyDescent="0.25">
      <c r="A28" s="1" t="s">
        <v>32</v>
      </c>
      <c r="B28" s="2"/>
      <c r="C28" s="3">
        <v>51</v>
      </c>
      <c r="D28" s="13">
        <f>C28*12</f>
        <v>612</v>
      </c>
      <c r="E28" s="1"/>
      <c r="F28">
        <v>640.87</v>
      </c>
    </row>
    <row r="29" spans="1:6" x14ac:dyDescent="0.25">
      <c r="A29" s="1" t="s">
        <v>33</v>
      </c>
      <c r="B29" s="2"/>
      <c r="C29" s="3"/>
      <c r="D29" s="12">
        <f>5500</f>
        <v>5500</v>
      </c>
      <c r="E29" s="1"/>
      <c r="F29" s="26">
        <v>8250</v>
      </c>
    </row>
    <row r="30" spans="1:6" x14ac:dyDescent="0.25">
      <c r="A30" s="1" t="s">
        <v>34</v>
      </c>
      <c r="B30" s="2"/>
      <c r="C30" s="3"/>
      <c r="D30" s="12">
        <v>1349.64</v>
      </c>
      <c r="E30" s="1"/>
      <c r="F30">
        <v>82.25</v>
      </c>
    </row>
    <row r="31" spans="1:6" x14ac:dyDescent="0.25">
      <c r="A31" s="1" t="s">
        <v>35</v>
      </c>
      <c r="B31" s="2"/>
      <c r="C31" s="3"/>
      <c r="D31" s="12">
        <v>350</v>
      </c>
      <c r="E31" s="1"/>
      <c r="F31">
        <v>157.96</v>
      </c>
    </row>
    <row r="32" spans="1:6" x14ac:dyDescent="0.25">
      <c r="A32" s="1" t="s">
        <v>36</v>
      </c>
      <c r="B32" s="2"/>
      <c r="C32" s="3"/>
      <c r="D32" s="12">
        <v>1000</v>
      </c>
      <c r="E32" s="1"/>
      <c r="F32">
        <v>10409.549999999999</v>
      </c>
    </row>
    <row r="33" spans="1:6" x14ac:dyDescent="0.25">
      <c r="A33" s="1" t="s">
        <v>37</v>
      </c>
      <c r="B33" s="2"/>
      <c r="C33" s="3"/>
      <c r="D33" s="12">
        <v>2000</v>
      </c>
      <c r="E33" s="1"/>
      <c r="F33">
        <v>21221.4</v>
      </c>
    </row>
    <row r="34" spans="1:6" x14ac:dyDescent="0.25">
      <c r="A34" s="14" t="s">
        <v>38</v>
      </c>
      <c r="B34" s="15"/>
      <c r="C34" s="14"/>
      <c r="D34" s="16">
        <f>SUM(D22:D33)</f>
        <v>46398.581999999995</v>
      </c>
      <c r="E34" s="10"/>
      <c r="F34">
        <f>SUM(F22:F33)</f>
        <v>63234.21</v>
      </c>
    </row>
    <row r="35" spans="1:6" x14ac:dyDescent="0.25">
      <c r="A35" s="1"/>
      <c r="B35" s="2"/>
      <c r="C35" s="3"/>
      <c r="D35" s="12"/>
      <c r="E35" s="1"/>
    </row>
    <row r="36" spans="1:6" ht="18.75" x14ac:dyDescent="0.25">
      <c r="A36" s="22" t="s">
        <v>39</v>
      </c>
      <c r="B36" s="23"/>
      <c r="C36" s="22"/>
      <c r="D36" s="24">
        <f>D19-D34</f>
        <v>173.25320000000647</v>
      </c>
      <c r="E36" s="25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</dc:creator>
  <cp:lastModifiedBy>Santiago</cp:lastModifiedBy>
  <cp:lastPrinted>2018-02-02T09:17:19Z</cp:lastPrinted>
  <dcterms:created xsi:type="dcterms:W3CDTF">2018-01-02T12:43:35Z</dcterms:created>
  <dcterms:modified xsi:type="dcterms:W3CDTF">2018-02-02T09:18:02Z</dcterms:modified>
</cp:coreProperties>
</file>